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375" activeTab="0"/>
  </bookViews>
  <sheets>
    <sheet name="Взносы на КР" sheetId="1" r:id="rId1"/>
  </sheets>
  <definedNames/>
  <calcPr fullCalcOnLoad="1"/>
</workbook>
</file>

<file path=xl/sharedStrings.xml><?xml version="1.0" encoding="utf-8"?>
<sst xmlns="http://schemas.openxmlformats.org/spreadsheetml/2006/main" count="181" uniqueCount="34">
  <si>
    <t>Год</t>
  </si>
  <si>
    <t>Отчетный период</t>
  </si>
  <si>
    <t>Тариф (руб./кв.м)</t>
  </si>
  <si>
    <t>Площадь жилых и нежилых помещений</t>
  </si>
  <si>
    <t>Плановая сумма поступлений за отчетный период</t>
  </si>
  <si>
    <t>Фактическая сумма поступлений за отчетный период</t>
  </si>
  <si>
    <t>Факт/План за отчетный период (%)</t>
  </si>
  <si>
    <t>Сумма поступлений с начала формирования фонда КР (план)</t>
  </si>
  <si>
    <t>Сумма поступлений с начала формирования фонда КР (факт)</t>
  </si>
  <si>
    <t>Специальный счет</t>
  </si>
  <si>
    <t>Остаток на счёте (план)</t>
  </si>
  <si>
    <t>Остаток на счёте (факт)</t>
  </si>
  <si>
    <t/>
  </si>
  <si>
    <t>2 - февраль</t>
  </si>
  <si>
    <t>Действующий [40705810900000000001]</t>
  </si>
  <si>
    <t>3 - март</t>
  </si>
  <si>
    <t>4 - апрель</t>
  </si>
  <si>
    <t>5 - май</t>
  </si>
  <si>
    <t>6 - июнь</t>
  </si>
  <si>
    <t>7 - июль</t>
  </si>
  <si>
    <t>8 - август</t>
  </si>
  <si>
    <t>9 - сентябрь</t>
  </si>
  <si>
    <t>10 - октябрь</t>
  </si>
  <si>
    <t>11 - ноябрь</t>
  </si>
  <si>
    <t>12 - декабрь</t>
  </si>
  <si>
    <t>2018 [12]</t>
  </si>
  <si>
    <t>1 - январь</t>
  </si>
  <si>
    <t>2016 [06]</t>
  </si>
  <si>
    <t>2017 [12]</t>
  </si>
  <si>
    <t>-</t>
  </si>
  <si>
    <t>Итого:</t>
  </si>
  <si>
    <t>2019 [12]</t>
  </si>
  <si>
    <t>Вносы на Кап.Ремонт дом №15 г.Яхрома ул. Бусалова</t>
  </si>
  <si>
    <t>2020 [12]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</si>
</sst>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9" fontId="0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wrapText="1"/>
    </xf>
    <xf numFmtId="9" fontId="26" fillId="0" borderId="10" xfId="0" applyNumberFormat="1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9" fontId="0" fillId="0" borderId="10" xfId="0" applyNumberForma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9" fontId="26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35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PageLayoutView="0" workbookViewId="0" topLeftCell="H49">
      <selection activeCell="L64" sqref="L64"/>
    </sheetView>
  </sheetViews>
  <sheetFormatPr defaultColWidth="8.8515625" defaultRowHeight="15"/>
  <cols>
    <col min="1" max="1" width="12.28125" style="5" customWidth="1"/>
    <col min="2" max="2" width="14.28125" style="5" customWidth="1"/>
    <col min="3" max="3" width="12.7109375" style="5" customWidth="1"/>
    <col min="4" max="4" width="21.28125" style="5" customWidth="1"/>
    <col min="5" max="5" width="27.57421875" style="5" customWidth="1"/>
    <col min="6" max="6" width="30.140625" style="5" customWidth="1"/>
    <col min="7" max="7" width="20.140625" style="5" customWidth="1"/>
    <col min="8" max="8" width="33.00390625" style="5" customWidth="1"/>
    <col min="9" max="9" width="33.421875" style="5" customWidth="1"/>
    <col min="10" max="10" width="37.00390625" style="5" customWidth="1"/>
    <col min="11" max="12" width="14.28125" style="5" customWidth="1"/>
    <col min="13" max="16384" width="8.8515625" style="5" customWidth="1"/>
  </cols>
  <sheetData>
    <row r="1" spans="1:7" s="23" customFormat="1" ht="17.25">
      <c r="A1" s="27" t="s">
        <v>32</v>
      </c>
      <c r="B1" s="27"/>
      <c r="C1" s="27"/>
      <c r="D1" s="27"/>
      <c r="E1" s="27"/>
      <c r="F1" s="27"/>
      <c r="G1" s="24"/>
    </row>
    <row r="2" s="23" customFormat="1" ht="15"/>
    <row r="3" spans="1:12" ht="4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</row>
    <row r="4" spans="1:23" ht="15.75" customHeight="1">
      <c r="A4" s="26" t="s">
        <v>27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5" t="s">
        <v>12</v>
      </c>
      <c r="N4" s="5" t="s">
        <v>12</v>
      </c>
      <c r="O4" s="5" t="s">
        <v>12</v>
      </c>
      <c r="P4" s="5" t="s">
        <v>12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</row>
    <row r="5" spans="1:12" ht="15">
      <c r="A5" s="1">
        <v>2016</v>
      </c>
      <c r="B5" s="1" t="s">
        <v>19</v>
      </c>
      <c r="C5" s="2">
        <v>8.3</v>
      </c>
      <c r="D5" s="3">
        <v>7027</v>
      </c>
      <c r="E5" s="3">
        <v>16932.73</v>
      </c>
      <c r="F5" s="7" t="s">
        <v>29</v>
      </c>
      <c r="G5" s="7" t="s">
        <v>29</v>
      </c>
      <c r="H5" s="3">
        <v>16932.73</v>
      </c>
      <c r="I5" s="7" t="s">
        <v>29</v>
      </c>
      <c r="J5" s="1" t="s">
        <v>14</v>
      </c>
      <c r="K5" s="3">
        <v>16932.73</v>
      </c>
      <c r="L5" s="7" t="s">
        <v>29</v>
      </c>
    </row>
    <row r="6" spans="1:12" ht="15">
      <c r="A6" s="1">
        <v>2016</v>
      </c>
      <c r="B6" s="1" t="s">
        <v>20</v>
      </c>
      <c r="C6" s="2">
        <v>8.3</v>
      </c>
      <c r="D6" s="3">
        <v>7027</v>
      </c>
      <c r="E6" s="3">
        <v>58324.1</v>
      </c>
      <c r="F6" s="3">
        <v>13652.14</v>
      </c>
      <c r="G6" s="4">
        <f>F6/E6*100%</f>
        <v>0.23407373624282243</v>
      </c>
      <c r="H6" s="3">
        <f>H5+E6</f>
        <v>75256.83</v>
      </c>
      <c r="I6" s="3">
        <v>13652.14</v>
      </c>
      <c r="J6" s="1" t="s">
        <v>14</v>
      </c>
      <c r="K6" s="3">
        <f>K5+E6</f>
        <v>75256.83</v>
      </c>
      <c r="L6" s="7" t="s">
        <v>29</v>
      </c>
    </row>
    <row r="7" spans="1:12" ht="15">
      <c r="A7" s="1">
        <v>2016</v>
      </c>
      <c r="B7" s="1" t="s">
        <v>21</v>
      </c>
      <c r="C7" s="2">
        <v>8.3</v>
      </c>
      <c r="D7" s="3">
        <v>7027</v>
      </c>
      <c r="E7" s="3">
        <v>58324.1</v>
      </c>
      <c r="F7" s="3">
        <v>48595.94</v>
      </c>
      <c r="G7" s="4">
        <f>F7/E7*100%</f>
        <v>0.8332051416138441</v>
      </c>
      <c r="H7" s="3">
        <f>H6+E7</f>
        <v>133580.93</v>
      </c>
      <c r="I7" s="3">
        <f>I6+F7</f>
        <v>62248.08</v>
      </c>
      <c r="J7" s="1" t="s">
        <v>14</v>
      </c>
      <c r="K7" s="3">
        <f>K6+E6</f>
        <v>133580.93</v>
      </c>
      <c r="L7" s="3">
        <v>52504.39</v>
      </c>
    </row>
    <row r="8" spans="1:12" ht="15">
      <c r="A8" s="1">
        <v>2016</v>
      </c>
      <c r="B8" s="1" t="s">
        <v>22</v>
      </c>
      <c r="C8" s="2">
        <v>8.3</v>
      </c>
      <c r="D8" s="3">
        <v>7027</v>
      </c>
      <c r="E8" s="3">
        <v>58324.1</v>
      </c>
      <c r="F8" s="3">
        <v>50993.23</v>
      </c>
      <c r="G8" s="4">
        <f>F8/E8*100%</f>
        <v>0.87430804761668</v>
      </c>
      <c r="H8" s="3">
        <f>H7+E8</f>
        <v>191905.03</v>
      </c>
      <c r="I8" s="3">
        <f>I7+F8</f>
        <v>113241.31</v>
      </c>
      <c r="J8" s="1" t="s">
        <v>14</v>
      </c>
      <c r="K8" s="3">
        <f>K7+E9</f>
        <v>191905.03</v>
      </c>
      <c r="L8" s="3">
        <v>97544.62</v>
      </c>
    </row>
    <row r="9" spans="1:12" ht="15">
      <c r="A9" s="1">
        <v>2016</v>
      </c>
      <c r="B9" s="1" t="s">
        <v>23</v>
      </c>
      <c r="C9" s="2">
        <v>8.3</v>
      </c>
      <c r="D9" s="3">
        <v>7027</v>
      </c>
      <c r="E9" s="3">
        <v>58324.1</v>
      </c>
      <c r="F9" s="3">
        <v>60780.28</v>
      </c>
      <c r="G9" s="4">
        <f>F9/E9*100%</f>
        <v>1.0421126086814885</v>
      </c>
      <c r="H9" s="3">
        <f>H8+E9</f>
        <v>250229.13</v>
      </c>
      <c r="I9" s="3">
        <f>I8+F9</f>
        <v>174021.59</v>
      </c>
      <c r="J9" s="1" t="s">
        <v>14</v>
      </c>
      <c r="K9" s="3">
        <f>K8+E9</f>
        <v>250229.13</v>
      </c>
      <c r="L9" s="3">
        <v>163962.64</v>
      </c>
    </row>
    <row r="10" spans="1:12" ht="13.5" customHeight="1">
      <c r="A10" s="1">
        <v>2016</v>
      </c>
      <c r="B10" s="1" t="s">
        <v>24</v>
      </c>
      <c r="C10" s="2">
        <v>8.3</v>
      </c>
      <c r="D10" s="3">
        <v>7027</v>
      </c>
      <c r="E10" s="3">
        <v>58324.1</v>
      </c>
      <c r="F10" s="3">
        <v>69790.33</v>
      </c>
      <c r="G10" s="4">
        <f>F10/E10*100%</f>
        <v>1.1965950610468057</v>
      </c>
      <c r="H10" s="3">
        <f>H9+E9</f>
        <v>308553.23</v>
      </c>
      <c r="I10" s="3">
        <f>I9+F10</f>
        <v>243811.91999999998</v>
      </c>
      <c r="J10" s="1" t="s">
        <v>14</v>
      </c>
      <c r="K10" s="3">
        <f>K9+E10</f>
        <v>308553.23</v>
      </c>
      <c r="L10" s="3">
        <v>239463.29</v>
      </c>
    </row>
    <row r="11" spans="1:12" ht="15">
      <c r="A11" s="8"/>
      <c r="B11" s="8" t="s">
        <v>30</v>
      </c>
      <c r="C11" s="2"/>
      <c r="D11" s="8"/>
      <c r="E11" s="8">
        <f>SUM(E5:E10)</f>
        <v>308553.23</v>
      </c>
      <c r="F11" s="8">
        <f>SUM(F6:F10)</f>
        <v>243811.91999999998</v>
      </c>
      <c r="G11" s="9">
        <f>F11/E11*100%</f>
        <v>0.7901778244227098</v>
      </c>
      <c r="H11" s="8"/>
      <c r="I11" s="8"/>
      <c r="J11" s="1" t="s">
        <v>14</v>
      </c>
      <c r="K11" s="8"/>
      <c r="L11" s="8"/>
    </row>
    <row r="12" spans="1:12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3" ht="15">
      <c r="A13" s="26" t="s">
        <v>28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5" t="s">
        <v>12</v>
      </c>
      <c r="N13" s="5" t="s">
        <v>12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5" t="s">
        <v>12</v>
      </c>
      <c r="V13" s="5" t="s">
        <v>12</v>
      </c>
      <c r="W13" s="5" t="s">
        <v>12</v>
      </c>
    </row>
    <row r="14" spans="1:12" ht="15">
      <c r="A14" s="1">
        <v>2017</v>
      </c>
      <c r="B14" s="1" t="s">
        <v>26</v>
      </c>
      <c r="C14" s="1">
        <v>8.65</v>
      </c>
      <c r="D14" s="3">
        <v>7027</v>
      </c>
      <c r="E14" s="1">
        <f>C14*D14</f>
        <v>60783.55</v>
      </c>
      <c r="F14" s="1">
        <v>46909.09</v>
      </c>
      <c r="G14" s="11">
        <f>F14/E14*100%</f>
        <v>0.7717398868608364</v>
      </c>
      <c r="H14" s="1">
        <f>H10+E14</f>
        <v>369336.77999999997</v>
      </c>
      <c r="I14" s="1">
        <f>I10+F14</f>
        <v>290721.01</v>
      </c>
      <c r="J14" s="1" t="s">
        <v>14</v>
      </c>
      <c r="K14" s="1">
        <f>K10+E14</f>
        <v>369336.77999999997</v>
      </c>
      <c r="L14" s="1">
        <v>271932.96</v>
      </c>
    </row>
    <row r="15" spans="1:12" ht="15">
      <c r="A15" s="1">
        <v>2017</v>
      </c>
      <c r="B15" s="1" t="s">
        <v>13</v>
      </c>
      <c r="C15" s="1">
        <v>8.65</v>
      </c>
      <c r="D15" s="7">
        <v>7027</v>
      </c>
      <c r="E15" s="1">
        <f aca="true" t="shared" si="0" ref="E15:E25">C15*D15</f>
        <v>60783.55</v>
      </c>
      <c r="F15" s="1">
        <v>54122.18</v>
      </c>
      <c r="G15" s="11">
        <f aca="true" t="shared" si="1" ref="G15:G26">F15/E15*100%</f>
        <v>0.890408342388689</v>
      </c>
      <c r="H15" s="1">
        <f>H14+E15</f>
        <v>430120.32999999996</v>
      </c>
      <c r="I15" s="1">
        <f>I14+F15</f>
        <v>344843.19</v>
      </c>
      <c r="J15" s="1" t="s">
        <v>14</v>
      </c>
      <c r="K15" s="1">
        <f>K14+E15</f>
        <v>430120.32999999996</v>
      </c>
      <c r="L15" s="1">
        <v>337098.22</v>
      </c>
    </row>
    <row r="16" spans="1:12" ht="15">
      <c r="A16" s="1">
        <v>2017</v>
      </c>
      <c r="B16" s="1" t="s">
        <v>15</v>
      </c>
      <c r="C16" s="1">
        <v>8.65</v>
      </c>
      <c r="D16" s="3">
        <v>7027</v>
      </c>
      <c r="E16" s="1">
        <f t="shared" si="0"/>
        <v>60783.55</v>
      </c>
      <c r="F16" s="1">
        <v>67237.8</v>
      </c>
      <c r="G16" s="11">
        <f t="shared" si="1"/>
        <v>1.1061841567331951</v>
      </c>
      <c r="H16" s="1">
        <f>H15+E16</f>
        <v>490903.87999999995</v>
      </c>
      <c r="I16" s="1">
        <f>I15+F16</f>
        <v>412080.99</v>
      </c>
      <c r="J16" s="1" t="s">
        <v>14</v>
      </c>
      <c r="K16" s="1">
        <f>K15+E17</f>
        <v>490903.87999999995</v>
      </c>
      <c r="L16" s="1">
        <v>382922.73</v>
      </c>
    </row>
    <row r="17" spans="1:12" ht="15">
      <c r="A17" s="1">
        <v>2017</v>
      </c>
      <c r="B17" s="1" t="s">
        <v>16</v>
      </c>
      <c r="C17" s="1">
        <v>8.65</v>
      </c>
      <c r="D17" s="3">
        <v>7027</v>
      </c>
      <c r="E17" s="1">
        <f t="shared" si="0"/>
        <v>60783.55</v>
      </c>
      <c r="F17" s="1">
        <v>54506.06</v>
      </c>
      <c r="G17" s="11">
        <f t="shared" si="1"/>
        <v>0.8967238669014889</v>
      </c>
      <c r="H17" s="1">
        <f>H16+E19</f>
        <v>551687.4299999999</v>
      </c>
      <c r="I17" s="1">
        <f aca="true" t="shared" si="2" ref="I17:I25">I16+F17</f>
        <v>466587.05</v>
      </c>
      <c r="J17" s="1" t="s">
        <v>14</v>
      </c>
      <c r="K17" s="1">
        <f>K16+E17</f>
        <v>551687.4299999999</v>
      </c>
      <c r="L17" s="1">
        <v>450604.31</v>
      </c>
    </row>
    <row r="18" spans="1:12" ht="15">
      <c r="A18" s="1">
        <v>2017</v>
      </c>
      <c r="B18" s="1" t="s">
        <v>17</v>
      </c>
      <c r="C18" s="1">
        <v>8.65</v>
      </c>
      <c r="D18" s="3">
        <v>7027</v>
      </c>
      <c r="E18" s="1">
        <f t="shared" si="0"/>
        <v>60783.55</v>
      </c>
      <c r="F18" s="1">
        <v>60456.18</v>
      </c>
      <c r="G18" s="11">
        <f t="shared" si="1"/>
        <v>0.9946141678134955</v>
      </c>
      <c r="H18" s="1">
        <f>H17+E18</f>
        <v>612470.98</v>
      </c>
      <c r="I18" s="1">
        <f t="shared" si="2"/>
        <v>527043.23</v>
      </c>
      <c r="J18" s="1" t="s">
        <v>14</v>
      </c>
      <c r="K18" s="1">
        <f>K17+E19</f>
        <v>612470.98</v>
      </c>
      <c r="L18" s="1">
        <v>504840.23</v>
      </c>
    </row>
    <row r="19" spans="1:12" ht="15">
      <c r="A19" s="1">
        <v>2017</v>
      </c>
      <c r="B19" s="1" t="s">
        <v>18</v>
      </c>
      <c r="C19" s="1">
        <v>8.65</v>
      </c>
      <c r="D19" s="3">
        <v>7027</v>
      </c>
      <c r="E19" s="1">
        <f t="shared" si="0"/>
        <v>60783.55</v>
      </c>
      <c r="F19" s="1">
        <v>59198.32</v>
      </c>
      <c r="G19" s="11">
        <f t="shared" si="1"/>
        <v>0.9739200819958689</v>
      </c>
      <c r="H19" s="1">
        <f>H18+E20</f>
        <v>673254.53</v>
      </c>
      <c r="I19" s="1">
        <f t="shared" si="2"/>
        <v>586241.5499999999</v>
      </c>
      <c r="J19" s="1" t="s">
        <v>14</v>
      </c>
      <c r="K19" s="1">
        <f>K18+E17</f>
        <v>673254.53</v>
      </c>
      <c r="L19" s="1">
        <v>574999.9</v>
      </c>
    </row>
    <row r="20" spans="1:12" ht="15">
      <c r="A20" s="1">
        <v>2017</v>
      </c>
      <c r="B20" s="1" t="s">
        <v>19</v>
      </c>
      <c r="C20" s="1">
        <v>8.65</v>
      </c>
      <c r="D20" s="3">
        <v>7027</v>
      </c>
      <c r="E20" s="1">
        <f t="shared" si="0"/>
        <v>60783.55</v>
      </c>
      <c r="F20" s="1">
        <v>56265.1</v>
      </c>
      <c r="G20" s="11">
        <f t="shared" si="1"/>
        <v>0.9256632756724474</v>
      </c>
      <c r="H20" s="1">
        <f>H19+E19</f>
        <v>734038.0800000001</v>
      </c>
      <c r="I20" s="1">
        <f t="shared" si="2"/>
        <v>642506.6499999999</v>
      </c>
      <c r="J20" s="1" t="s">
        <v>14</v>
      </c>
      <c r="K20" s="1">
        <f>K19+E20</f>
        <v>734038.0800000001</v>
      </c>
      <c r="L20" s="1">
        <v>626376.85</v>
      </c>
    </row>
    <row r="21" spans="1:12" ht="15">
      <c r="A21" s="1">
        <v>2017</v>
      </c>
      <c r="B21" s="1" t="s">
        <v>20</v>
      </c>
      <c r="C21" s="1">
        <v>8.65</v>
      </c>
      <c r="D21" s="3">
        <v>7027</v>
      </c>
      <c r="E21" s="1">
        <f t="shared" si="0"/>
        <v>60783.55</v>
      </c>
      <c r="F21" s="1">
        <v>62407.2</v>
      </c>
      <c r="G21" s="11">
        <f t="shared" si="1"/>
        <v>1.0267119969136385</v>
      </c>
      <c r="H21" s="1">
        <f>H20+E20</f>
        <v>794821.6300000001</v>
      </c>
      <c r="I21" s="1">
        <f t="shared" si="2"/>
        <v>704913.8499999999</v>
      </c>
      <c r="J21" s="1" t="s">
        <v>14</v>
      </c>
      <c r="K21" s="1">
        <f>K20+E18</f>
        <v>794821.6300000001</v>
      </c>
      <c r="L21" s="1">
        <v>693533.8</v>
      </c>
    </row>
    <row r="22" spans="1:12" ht="15">
      <c r="A22" s="1">
        <v>2017</v>
      </c>
      <c r="B22" s="1" t="s">
        <v>21</v>
      </c>
      <c r="C22" s="1">
        <v>8.65</v>
      </c>
      <c r="D22" s="3">
        <v>7027</v>
      </c>
      <c r="E22" s="1">
        <f t="shared" si="0"/>
        <v>60783.55</v>
      </c>
      <c r="F22" s="1">
        <v>58112.64</v>
      </c>
      <c r="G22" s="11">
        <f t="shared" si="1"/>
        <v>0.9560586704791016</v>
      </c>
      <c r="H22" s="1">
        <f>H21+E22</f>
        <v>855605.1800000002</v>
      </c>
      <c r="I22" s="1">
        <f t="shared" si="2"/>
        <v>763026.4899999999</v>
      </c>
      <c r="J22" s="1" t="s">
        <v>14</v>
      </c>
      <c r="K22" s="1">
        <f>K21+E23</f>
        <v>855605.1800000002</v>
      </c>
      <c r="L22" s="1">
        <v>728402.61</v>
      </c>
    </row>
    <row r="23" spans="1:12" ht="15">
      <c r="A23" s="1">
        <v>2017</v>
      </c>
      <c r="B23" s="1" t="s">
        <v>22</v>
      </c>
      <c r="C23" s="1">
        <v>8.65</v>
      </c>
      <c r="D23" s="3">
        <v>7027</v>
      </c>
      <c r="E23" s="1">
        <f t="shared" si="0"/>
        <v>60783.55</v>
      </c>
      <c r="F23" s="1">
        <v>65109.18</v>
      </c>
      <c r="G23" s="11">
        <f t="shared" si="1"/>
        <v>1.0711644844698935</v>
      </c>
      <c r="H23" s="1">
        <f>H22+E21</f>
        <v>916388.7300000002</v>
      </c>
      <c r="I23" s="1">
        <f t="shared" si="2"/>
        <v>828135.6699999999</v>
      </c>
      <c r="J23" s="1" t="s">
        <v>14</v>
      </c>
      <c r="K23" s="1">
        <f>K22+E22</f>
        <v>916388.7300000002</v>
      </c>
      <c r="L23" s="1">
        <v>813227.78</v>
      </c>
    </row>
    <row r="24" spans="1:12" ht="15">
      <c r="A24" s="1">
        <v>2017</v>
      </c>
      <c r="B24" s="1" t="s">
        <v>23</v>
      </c>
      <c r="C24" s="1">
        <v>8.65</v>
      </c>
      <c r="D24" s="3">
        <v>7027</v>
      </c>
      <c r="E24" s="1">
        <f t="shared" si="0"/>
        <v>60783.55</v>
      </c>
      <c r="F24" s="1">
        <v>59959.88</v>
      </c>
      <c r="G24" s="11">
        <f t="shared" si="1"/>
        <v>0.986449129739872</v>
      </c>
      <c r="H24" s="1">
        <f>H23+E21</f>
        <v>977172.2800000003</v>
      </c>
      <c r="I24" s="1">
        <f t="shared" si="2"/>
        <v>888095.5499999999</v>
      </c>
      <c r="J24" s="1" t="s">
        <v>14</v>
      </c>
      <c r="K24" s="1">
        <f>K23+E20</f>
        <v>977172.2800000003</v>
      </c>
      <c r="L24" s="1">
        <v>872910.88</v>
      </c>
    </row>
    <row r="25" spans="1:12" ht="15">
      <c r="A25" s="1">
        <v>2017</v>
      </c>
      <c r="B25" s="1" t="s">
        <v>24</v>
      </c>
      <c r="C25" s="1">
        <v>8.65</v>
      </c>
      <c r="D25" s="3">
        <v>7027</v>
      </c>
      <c r="E25" s="1">
        <f t="shared" si="0"/>
        <v>60783.55</v>
      </c>
      <c r="F25" s="1">
        <v>73563.87</v>
      </c>
      <c r="G25" s="11">
        <f t="shared" si="1"/>
        <v>1.2102595192284753</v>
      </c>
      <c r="H25" s="1">
        <f>H24+E22</f>
        <v>1037955.8300000003</v>
      </c>
      <c r="I25" s="1">
        <f t="shared" si="2"/>
        <v>961659.4199999999</v>
      </c>
      <c r="J25" s="1" t="s">
        <v>14</v>
      </c>
      <c r="K25" s="1">
        <f>K24+E23</f>
        <v>1037955.8300000003</v>
      </c>
      <c r="L25" s="1">
        <v>960350.27</v>
      </c>
    </row>
    <row r="26" spans="1:12" s="15" customFormat="1" ht="15">
      <c r="A26" s="12"/>
      <c r="B26" s="12" t="s">
        <v>30</v>
      </c>
      <c r="C26" s="12"/>
      <c r="D26" s="13"/>
      <c r="E26" s="12">
        <f>SUM(E14:E25)</f>
        <v>729402.6000000001</v>
      </c>
      <c r="F26" s="12">
        <f>SUM(F14:F25)</f>
        <v>717847.5</v>
      </c>
      <c r="G26" s="14">
        <f t="shared" si="1"/>
        <v>0.9841581315997502</v>
      </c>
      <c r="H26" s="12"/>
      <c r="I26" s="12"/>
      <c r="J26" s="12"/>
      <c r="K26" s="12"/>
      <c r="L26" s="12"/>
    </row>
    <row r="27" spans="1:9" ht="15">
      <c r="A27" s="16"/>
      <c r="B27" s="16"/>
      <c r="C27" s="16"/>
      <c r="D27" s="17"/>
      <c r="E27" s="16"/>
      <c r="F27" s="16"/>
      <c r="G27" s="16"/>
      <c r="H27" s="16"/>
      <c r="I27" s="16"/>
    </row>
    <row r="28" spans="1:23" ht="15">
      <c r="A28" s="26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5" t="s">
        <v>12</v>
      </c>
      <c r="N28" s="5" t="s">
        <v>12</v>
      </c>
      <c r="O28" s="5" t="s">
        <v>12</v>
      </c>
      <c r="P28" s="5" t="s">
        <v>12</v>
      </c>
      <c r="Q28" s="5" t="s">
        <v>12</v>
      </c>
      <c r="R28" s="5" t="s">
        <v>12</v>
      </c>
      <c r="S28" s="5" t="s">
        <v>12</v>
      </c>
      <c r="T28" s="5" t="s">
        <v>12</v>
      </c>
      <c r="U28" s="5" t="s">
        <v>12</v>
      </c>
      <c r="V28" s="5" t="s">
        <v>12</v>
      </c>
      <c r="W28" s="5" t="s">
        <v>12</v>
      </c>
    </row>
    <row r="29" spans="1:12" ht="15">
      <c r="A29" s="18">
        <v>2018</v>
      </c>
      <c r="B29" s="18" t="s">
        <v>26</v>
      </c>
      <c r="C29" s="18">
        <v>9.07</v>
      </c>
      <c r="D29" s="3">
        <v>7027</v>
      </c>
      <c r="E29" s="18">
        <f>C29*D29</f>
        <v>63734.89</v>
      </c>
      <c r="F29" s="18">
        <v>48774.32</v>
      </c>
      <c r="G29" s="19">
        <f>F29/E29*100%</f>
        <v>0.7652687562495205</v>
      </c>
      <c r="H29" s="18">
        <f>H25+E29</f>
        <v>1101690.7200000002</v>
      </c>
      <c r="I29" s="18">
        <f>I25+F29</f>
        <v>1010433.7399999999</v>
      </c>
      <c r="J29" s="18" t="s">
        <v>14</v>
      </c>
      <c r="K29" s="18">
        <f>K25+E29</f>
        <v>1101690.7200000002</v>
      </c>
      <c r="L29" s="18">
        <v>987078.1</v>
      </c>
    </row>
    <row r="30" spans="1:12" ht="15">
      <c r="A30" s="18">
        <v>2018</v>
      </c>
      <c r="B30" s="18" t="s">
        <v>13</v>
      </c>
      <c r="C30" s="18">
        <v>9.07</v>
      </c>
      <c r="D30" s="3">
        <v>7027</v>
      </c>
      <c r="E30" s="18">
        <f aca="true" t="shared" si="3" ref="E30:E36">C30*D30</f>
        <v>63734.89</v>
      </c>
      <c r="F30" s="18">
        <v>57986.04</v>
      </c>
      <c r="G30" s="19">
        <f aca="true" t="shared" si="4" ref="G30:G41">F30/E30*100%</f>
        <v>0.9098005817535733</v>
      </c>
      <c r="H30" s="18">
        <f>H29+E29</f>
        <v>1165425.61</v>
      </c>
      <c r="I30" s="18">
        <f aca="true" t="shared" si="5" ref="I30:I40">I29+F30</f>
        <v>1068419.7799999998</v>
      </c>
      <c r="J30" s="18" t="s">
        <v>14</v>
      </c>
      <c r="K30" s="18">
        <f>K29+E31</f>
        <v>1165425.61</v>
      </c>
      <c r="L30" s="18">
        <v>1058531.91</v>
      </c>
    </row>
    <row r="31" spans="1:12" ht="15">
      <c r="A31" s="18">
        <v>2018</v>
      </c>
      <c r="B31" s="18" t="s">
        <v>15</v>
      </c>
      <c r="C31" s="18">
        <v>9.07</v>
      </c>
      <c r="D31" s="3">
        <v>7027</v>
      </c>
      <c r="E31" s="18">
        <f t="shared" si="3"/>
        <v>63734.89</v>
      </c>
      <c r="F31" s="18">
        <v>69445.39</v>
      </c>
      <c r="G31" s="19">
        <f t="shared" si="4"/>
        <v>1.0895977070016125</v>
      </c>
      <c r="H31" s="18">
        <f>H30+E31</f>
        <v>1229160.5</v>
      </c>
      <c r="I31" s="18">
        <f t="shared" si="5"/>
        <v>1137865.1699999997</v>
      </c>
      <c r="J31" s="18" t="s">
        <v>14</v>
      </c>
      <c r="K31" s="18">
        <f>K30+E33</f>
        <v>1229160.5</v>
      </c>
      <c r="L31" s="18">
        <v>1118684.09</v>
      </c>
    </row>
    <row r="32" spans="1:12" ht="15">
      <c r="A32" s="18">
        <v>2018</v>
      </c>
      <c r="B32" s="18" t="s">
        <v>16</v>
      </c>
      <c r="C32" s="18">
        <v>9.07</v>
      </c>
      <c r="D32" s="3">
        <v>7027</v>
      </c>
      <c r="E32" s="18">
        <f t="shared" si="3"/>
        <v>63734.89</v>
      </c>
      <c r="F32" s="18">
        <v>49414.32</v>
      </c>
      <c r="G32" s="19">
        <f t="shared" si="4"/>
        <v>0.7753103519908797</v>
      </c>
      <c r="H32" s="18">
        <f>H31+E30</f>
        <v>1292895.39</v>
      </c>
      <c r="I32" s="18">
        <f t="shared" si="5"/>
        <v>1187279.4899999998</v>
      </c>
      <c r="J32" s="18" t="s">
        <v>14</v>
      </c>
      <c r="K32" s="18">
        <f>K31+E32</f>
        <v>1292895.39</v>
      </c>
      <c r="L32" s="18">
        <v>1173661.03</v>
      </c>
    </row>
    <row r="33" spans="1:12" ht="15">
      <c r="A33" s="18">
        <v>2018</v>
      </c>
      <c r="B33" s="18" t="s">
        <v>17</v>
      </c>
      <c r="C33" s="18">
        <v>9.07</v>
      </c>
      <c r="D33" s="3">
        <v>7027</v>
      </c>
      <c r="E33" s="18">
        <f t="shared" si="3"/>
        <v>63734.89</v>
      </c>
      <c r="F33" s="18">
        <v>57785.99</v>
      </c>
      <c r="G33" s="19">
        <f t="shared" si="4"/>
        <v>0.9066617985847312</v>
      </c>
      <c r="H33" s="18">
        <f>H32+E32</f>
        <v>1356630.2799999998</v>
      </c>
      <c r="I33" s="18">
        <f t="shared" si="5"/>
        <v>1245065.4799999997</v>
      </c>
      <c r="J33" s="18" t="s">
        <v>14</v>
      </c>
      <c r="K33" s="18">
        <f aca="true" t="shared" si="6" ref="K33:K40">K32+E32</f>
        <v>1356630.2799999998</v>
      </c>
      <c r="L33" s="18">
        <v>1228100.16</v>
      </c>
    </row>
    <row r="34" spans="1:12" ht="15">
      <c r="A34" s="18">
        <v>2018</v>
      </c>
      <c r="B34" s="18" t="s">
        <v>18</v>
      </c>
      <c r="C34" s="18">
        <v>9.07</v>
      </c>
      <c r="D34" s="3">
        <v>7027</v>
      </c>
      <c r="E34" s="18">
        <f t="shared" si="3"/>
        <v>63734.89</v>
      </c>
      <c r="F34" s="18">
        <v>69048.65</v>
      </c>
      <c r="G34" s="19">
        <f t="shared" si="4"/>
        <v>1.0833728590415703</v>
      </c>
      <c r="H34" s="18">
        <f>H33+E33</f>
        <v>1420365.1699999997</v>
      </c>
      <c r="I34" s="18">
        <f t="shared" si="5"/>
        <v>1314114.1299999997</v>
      </c>
      <c r="J34" s="18" t="s">
        <v>14</v>
      </c>
      <c r="K34" s="18">
        <f t="shared" si="6"/>
        <v>1420365.1699999997</v>
      </c>
      <c r="L34" s="18">
        <v>1298831.53</v>
      </c>
    </row>
    <row r="35" spans="1:12" ht="15">
      <c r="A35" s="18">
        <v>2018</v>
      </c>
      <c r="B35" s="18" t="s">
        <v>19</v>
      </c>
      <c r="C35" s="18">
        <v>9.07</v>
      </c>
      <c r="D35" s="3">
        <v>7027</v>
      </c>
      <c r="E35" s="18">
        <f t="shared" si="3"/>
        <v>63734.89</v>
      </c>
      <c r="F35" s="18">
        <v>67876.9</v>
      </c>
      <c r="G35" s="19">
        <f t="shared" si="4"/>
        <v>1.0649881093385427</v>
      </c>
      <c r="H35" s="18">
        <f aca="true" t="shared" si="7" ref="H35:H40">H34+E32</f>
        <v>1484100.0599999996</v>
      </c>
      <c r="I35" s="18">
        <f t="shared" si="5"/>
        <v>1381991.0299999996</v>
      </c>
      <c r="J35" s="18" t="s">
        <v>14</v>
      </c>
      <c r="K35" s="18">
        <f t="shared" si="6"/>
        <v>1484100.0599999996</v>
      </c>
      <c r="L35" s="18">
        <v>1369686.79</v>
      </c>
    </row>
    <row r="36" spans="1:12" ht="15">
      <c r="A36" s="18">
        <v>2018</v>
      </c>
      <c r="B36" s="18" t="s">
        <v>20</v>
      </c>
      <c r="C36" s="18">
        <v>9.07</v>
      </c>
      <c r="D36" s="3">
        <v>7027</v>
      </c>
      <c r="E36" s="18">
        <f t="shared" si="3"/>
        <v>63734.89</v>
      </c>
      <c r="F36" s="18">
        <v>62806.94</v>
      </c>
      <c r="G36" s="19">
        <f t="shared" si="4"/>
        <v>0.9854404706746964</v>
      </c>
      <c r="H36" s="18">
        <f t="shared" si="7"/>
        <v>1547834.9499999995</v>
      </c>
      <c r="I36" s="18">
        <f t="shared" si="5"/>
        <v>1444797.9699999995</v>
      </c>
      <c r="J36" s="18" t="s">
        <v>14</v>
      </c>
      <c r="K36" s="18">
        <f t="shared" si="6"/>
        <v>1547834.9499999995</v>
      </c>
      <c r="L36" s="18">
        <v>1425859.33</v>
      </c>
    </row>
    <row r="37" spans="1:12" ht="15">
      <c r="A37" s="18">
        <v>2018</v>
      </c>
      <c r="B37" s="18" t="s">
        <v>21</v>
      </c>
      <c r="C37" s="18">
        <v>9.07</v>
      </c>
      <c r="D37" s="3">
        <v>7027</v>
      </c>
      <c r="E37" s="18">
        <f>C37*D37</f>
        <v>63734.89</v>
      </c>
      <c r="F37" s="18">
        <v>60531.92</v>
      </c>
      <c r="G37" s="19">
        <f t="shared" si="4"/>
        <v>0.9497454220129665</v>
      </c>
      <c r="H37" s="18">
        <f t="shared" si="7"/>
        <v>1611569.8399999994</v>
      </c>
      <c r="I37" s="18">
        <f t="shared" si="5"/>
        <v>1505329.8899999994</v>
      </c>
      <c r="J37" s="18" t="s">
        <v>14</v>
      </c>
      <c r="K37" s="18">
        <f t="shared" si="6"/>
        <v>1611569.8399999994</v>
      </c>
      <c r="L37" s="18">
        <v>1485417.37</v>
      </c>
    </row>
    <row r="38" spans="1:12" ht="15">
      <c r="A38" s="18">
        <v>2018</v>
      </c>
      <c r="B38" s="18" t="s">
        <v>22</v>
      </c>
      <c r="C38" s="18">
        <v>9.07</v>
      </c>
      <c r="D38" s="3">
        <v>7027</v>
      </c>
      <c r="E38" s="18">
        <f>C38*D38</f>
        <v>63734.89</v>
      </c>
      <c r="F38" s="18">
        <v>67157.18</v>
      </c>
      <c r="G38" s="19">
        <f t="shared" si="4"/>
        <v>1.0536957073276505</v>
      </c>
      <c r="H38" s="18">
        <f t="shared" si="7"/>
        <v>1675304.7299999993</v>
      </c>
      <c r="I38" s="18">
        <f t="shared" si="5"/>
        <v>1572487.0699999994</v>
      </c>
      <c r="J38" s="18" t="s">
        <v>14</v>
      </c>
      <c r="K38" s="18">
        <f t="shared" si="6"/>
        <v>1675304.7299999993</v>
      </c>
      <c r="L38" s="18">
        <v>1560340.79</v>
      </c>
    </row>
    <row r="39" spans="1:12" ht="15">
      <c r="A39" s="18">
        <v>2018</v>
      </c>
      <c r="B39" s="18" t="s">
        <v>23</v>
      </c>
      <c r="C39" s="18">
        <v>9.07</v>
      </c>
      <c r="D39" s="3">
        <v>7027</v>
      </c>
      <c r="E39" s="18">
        <f>C39*D39</f>
        <v>63734.89</v>
      </c>
      <c r="F39" s="18">
        <v>70678.81</v>
      </c>
      <c r="G39" s="19">
        <f t="shared" si="4"/>
        <v>1.1089500585942802</v>
      </c>
      <c r="H39" s="18">
        <f t="shared" si="7"/>
        <v>1739039.6199999992</v>
      </c>
      <c r="I39" s="18">
        <f t="shared" si="5"/>
        <v>1643165.8799999994</v>
      </c>
      <c r="J39" s="18" t="s">
        <v>14</v>
      </c>
      <c r="K39" s="18">
        <f>K38+E38</f>
        <v>1739039.6199999992</v>
      </c>
      <c r="L39" s="18">
        <v>1627510.12</v>
      </c>
    </row>
    <row r="40" spans="1:12" ht="15">
      <c r="A40" s="18">
        <v>2018</v>
      </c>
      <c r="B40" s="18" t="s">
        <v>24</v>
      </c>
      <c r="C40" s="18">
        <v>9.07</v>
      </c>
      <c r="D40" s="3">
        <v>7027</v>
      </c>
      <c r="E40" s="18">
        <f>C40*D40</f>
        <v>63734.89</v>
      </c>
      <c r="F40" s="18">
        <v>69879.83</v>
      </c>
      <c r="G40" s="19">
        <f t="shared" si="4"/>
        <v>1.0964140677107939</v>
      </c>
      <c r="H40" s="18">
        <f t="shared" si="7"/>
        <v>1802774.509999999</v>
      </c>
      <c r="I40" s="18">
        <f t="shared" si="5"/>
        <v>1713045.7099999995</v>
      </c>
      <c r="J40" s="18" t="s">
        <v>14</v>
      </c>
      <c r="K40" s="18">
        <f t="shared" si="6"/>
        <v>1802774.509999999</v>
      </c>
      <c r="L40" s="18">
        <v>1712891.79</v>
      </c>
    </row>
    <row r="41" spans="1:12" s="15" customFormat="1" ht="15">
      <c r="A41" s="12"/>
      <c r="B41" s="12" t="s">
        <v>30</v>
      </c>
      <c r="C41" s="12"/>
      <c r="D41" s="12"/>
      <c r="E41" s="12">
        <f>SUM(E29:E40)</f>
        <v>764818.68</v>
      </c>
      <c r="F41" s="12">
        <f>SUM(F29:F40)</f>
        <v>751386.2899999999</v>
      </c>
      <c r="G41" s="14">
        <f t="shared" si="4"/>
        <v>0.9824371575234013</v>
      </c>
      <c r="H41" s="12"/>
      <c r="I41" s="12"/>
      <c r="J41" s="12"/>
      <c r="K41" s="12"/>
      <c r="L41" s="12"/>
    </row>
    <row r="42" spans="1:9" ht="15">
      <c r="A42" s="16"/>
      <c r="B42" s="16"/>
      <c r="C42" s="16"/>
      <c r="D42" s="17"/>
      <c r="E42" s="16"/>
      <c r="F42" s="16"/>
      <c r="G42" s="16"/>
      <c r="H42" s="16"/>
      <c r="I42" s="16"/>
    </row>
    <row r="43" spans="1:23" ht="15">
      <c r="A43" s="26" t="s">
        <v>31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5" t="s">
        <v>12</v>
      </c>
      <c r="N43" s="5" t="s">
        <v>12</v>
      </c>
      <c r="O43" s="5" t="s">
        <v>12</v>
      </c>
      <c r="P43" s="5" t="s">
        <v>12</v>
      </c>
      <c r="Q43" s="5" t="s">
        <v>12</v>
      </c>
      <c r="R43" s="5" t="s">
        <v>12</v>
      </c>
      <c r="S43" s="5" t="s">
        <v>12</v>
      </c>
      <c r="T43" s="5" t="s">
        <v>12</v>
      </c>
      <c r="U43" s="5" t="s">
        <v>12</v>
      </c>
      <c r="V43" s="5" t="s">
        <v>12</v>
      </c>
      <c r="W43" s="5" t="s">
        <v>12</v>
      </c>
    </row>
    <row r="44" spans="1:13" ht="15">
      <c r="A44" s="18">
        <v>2019</v>
      </c>
      <c r="B44" s="18" t="s">
        <v>26</v>
      </c>
      <c r="C44" s="18">
        <v>9.07</v>
      </c>
      <c r="D44" s="3">
        <v>7027</v>
      </c>
      <c r="E44" s="18">
        <f>C44*D44</f>
        <v>63734.89</v>
      </c>
      <c r="F44" s="18">
        <v>43827.2</v>
      </c>
      <c r="G44" s="19">
        <f>F44/E44*100%</f>
        <v>0.6876484763682811</v>
      </c>
      <c r="H44" s="18">
        <f>H40+E44</f>
        <v>1866509.399999999</v>
      </c>
      <c r="I44" s="18">
        <f>I40+F44</f>
        <v>1756872.9099999995</v>
      </c>
      <c r="J44" s="18" t="s">
        <v>14</v>
      </c>
      <c r="K44" s="18">
        <f>K40+E44</f>
        <v>1866509.399999999</v>
      </c>
      <c r="L44" s="18">
        <v>1740931.19</v>
      </c>
      <c r="M44" s="20"/>
    </row>
    <row r="45" spans="1:13" ht="15">
      <c r="A45" s="18">
        <v>2019</v>
      </c>
      <c r="B45" s="18" t="s">
        <v>13</v>
      </c>
      <c r="C45" s="18">
        <v>9.07</v>
      </c>
      <c r="D45" s="3">
        <v>7027</v>
      </c>
      <c r="E45" s="18">
        <f>C45*D45</f>
        <v>63734.89</v>
      </c>
      <c r="F45" s="18">
        <v>59201.84</v>
      </c>
      <c r="G45" s="19">
        <f aca="true" t="shared" si="8" ref="G45:G56">F45/E45*100%</f>
        <v>0.9288764756634866</v>
      </c>
      <c r="H45" s="18">
        <f aca="true" t="shared" si="9" ref="H45:I47">H44+E45</f>
        <v>1930244.2899999989</v>
      </c>
      <c r="I45" s="18">
        <f t="shared" si="9"/>
        <v>1816074.7499999995</v>
      </c>
      <c r="J45" s="18" t="s">
        <v>14</v>
      </c>
      <c r="K45" s="18">
        <f aca="true" t="shared" si="10" ref="K45:K53">K44+E44</f>
        <v>1930244.2899999989</v>
      </c>
      <c r="L45" s="18">
        <v>1800699.59</v>
      </c>
      <c r="M45" s="21"/>
    </row>
    <row r="46" spans="1:13" ht="15">
      <c r="A46" s="18">
        <v>2019</v>
      </c>
      <c r="B46" s="18" t="s">
        <v>15</v>
      </c>
      <c r="C46" s="18">
        <v>9.07</v>
      </c>
      <c r="D46" s="3">
        <v>7027</v>
      </c>
      <c r="E46" s="18">
        <f>C46*D46</f>
        <v>63734.89</v>
      </c>
      <c r="F46" s="18">
        <v>69356.27</v>
      </c>
      <c r="G46" s="19">
        <f t="shared" si="8"/>
        <v>1.0881994147946283</v>
      </c>
      <c r="H46" s="18">
        <f t="shared" si="9"/>
        <v>1993979.1799999988</v>
      </c>
      <c r="I46" s="18">
        <f t="shared" si="9"/>
        <v>1885431.0199999996</v>
      </c>
      <c r="J46" s="18" t="s">
        <v>14</v>
      </c>
      <c r="K46" s="18">
        <f t="shared" si="10"/>
        <v>1993979.1799999988</v>
      </c>
      <c r="L46" s="18">
        <v>1865841.12</v>
      </c>
      <c r="M46" s="22">
        <f aca="true" t="shared" si="11" ref="M46:M55">I46-L46</f>
        <v>19589.89999999944</v>
      </c>
    </row>
    <row r="47" spans="1:13" ht="15">
      <c r="A47" s="18">
        <v>2019</v>
      </c>
      <c r="B47" s="18" t="s">
        <v>16</v>
      </c>
      <c r="C47" s="18">
        <v>9.07</v>
      </c>
      <c r="D47" s="3">
        <v>7027</v>
      </c>
      <c r="E47" s="18">
        <f>C47*D47</f>
        <v>63734.89</v>
      </c>
      <c r="F47" s="18">
        <v>61776.74</v>
      </c>
      <c r="G47" s="19">
        <f t="shared" si="8"/>
        <v>0.9692766395297772</v>
      </c>
      <c r="H47" s="18">
        <f aca="true" t="shared" si="12" ref="H47:H55">H46+E47</f>
        <v>2057714.0699999987</v>
      </c>
      <c r="I47" s="18">
        <f t="shared" si="9"/>
        <v>1947207.7599999995</v>
      </c>
      <c r="J47" s="18" t="s">
        <v>14</v>
      </c>
      <c r="K47" s="18">
        <f t="shared" si="10"/>
        <v>2057714.0699999987</v>
      </c>
      <c r="L47" s="18">
        <v>1930791.47</v>
      </c>
      <c r="M47" s="22">
        <f t="shared" si="11"/>
        <v>16416.28999999957</v>
      </c>
    </row>
    <row r="48" spans="1:13" ht="15">
      <c r="A48" s="18">
        <v>2019</v>
      </c>
      <c r="B48" s="18" t="s">
        <v>17</v>
      </c>
      <c r="C48" s="18">
        <v>9.07</v>
      </c>
      <c r="D48" s="3">
        <v>7027</v>
      </c>
      <c r="E48" s="18">
        <v>63734.89</v>
      </c>
      <c r="F48" s="18">
        <f>3471.63+14843.05+13016.38+9870.9+15818.08</f>
        <v>57020.04</v>
      </c>
      <c r="G48" s="19">
        <f t="shared" si="8"/>
        <v>0.8946440481814592</v>
      </c>
      <c r="H48" s="18">
        <f t="shared" si="12"/>
        <v>2121448.9599999986</v>
      </c>
      <c r="I48" s="18">
        <f aca="true" t="shared" si="13" ref="I48:I55">I47+F48</f>
        <v>2004227.7999999996</v>
      </c>
      <c r="J48" s="18" t="s">
        <v>14</v>
      </c>
      <c r="K48" s="18">
        <f t="shared" si="10"/>
        <v>2121448.9599999986</v>
      </c>
      <c r="L48" s="18">
        <f>1988409.72-1800</f>
        <v>1986609.72</v>
      </c>
      <c r="M48" s="22">
        <f t="shared" si="11"/>
        <v>17618.07999999961</v>
      </c>
    </row>
    <row r="49" spans="1:13" ht="15">
      <c r="A49" s="18">
        <v>2019</v>
      </c>
      <c r="B49" s="18" t="s">
        <v>18</v>
      </c>
      <c r="C49" s="18">
        <v>9.07</v>
      </c>
      <c r="D49" s="3">
        <v>7027</v>
      </c>
      <c r="E49" s="18">
        <v>63734.89</v>
      </c>
      <c r="F49" s="18">
        <f>13661.24+14289.33+8272.76+15860.73</f>
        <v>52084.06</v>
      </c>
      <c r="G49" s="19">
        <f t="shared" si="8"/>
        <v>0.8171985548260928</v>
      </c>
      <c r="H49" s="18">
        <f t="shared" si="12"/>
        <v>2185183.8499999987</v>
      </c>
      <c r="I49" s="18">
        <f t="shared" si="13"/>
        <v>2056311.8599999996</v>
      </c>
      <c r="J49" s="18" t="s">
        <v>14</v>
      </c>
      <c r="K49" s="18">
        <f t="shared" si="10"/>
        <v>2185183.8499999987</v>
      </c>
      <c r="L49" s="18">
        <v>2038651.13</v>
      </c>
      <c r="M49" s="22">
        <f t="shared" si="11"/>
        <v>17660.72999999975</v>
      </c>
    </row>
    <row r="50" spans="1:13" ht="15">
      <c r="A50" s="18">
        <v>2019</v>
      </c>
      <c r="B50" s="18" t="s">
        <v>19</v>
      </c>
      <c r="C50" s="18">
        <v>9.07</v>
      </c>
      <c r="D50" s="3">
        <v>7027</v>
      </c>
      <c r="E50" s="18">
        <v>63734.89</v>
      </c>
      <c r="F50" s="18">
        <f>17814.09+12366.06+8879.59+9977.92+10523.95</f>
        <v>59561.61</v>
      </c>
      <c r="G50" s="19">
        <f t="shared" si="8"/>
        <v>0.9345212645695317</v>
      </c>
      <c r="H50" s="18">
        <f t="shared" si="12"/>
        <v>2248918.739999999</v>
      </c>
      <c r="I50" s="18">
        <f t="shared" si="13"/>
        <v>2115873.4699999997</v>
      </c>
      <c r="J50" s="18" t="s">
        <v>14</v>
      </c>
      <c r="K50" s="18">
        <f t="shared" si="10"/>
        <v>2248918.739999999</v>
      </c>
      <c r="L50" s="18">
        <v>2103549.52</v>
      </c>
      <c r="M50" s="22">
        <f t="shared" si="11"/>
        <v>12323.94999999972</v>
      </c>
    </row>
    <row r="51" spans="1:13" ht="15">
      <c r="A51" s="18">
        <v>2019</v>
      </c>
      <c r="B51" s="18" t="s">
        <v>20</v>
      </c>
      <c r="C51" s="18">
        <v>9.07</v>
      </c>
      <c r="D51" s="3">
        <v>7027</v>
      </c>
      <c r="E51" s="18">
        <v>63734.89</v>
      </c>
      <c r="F51" s="18">
        <f>8091.36+15710.17+11566.97+5379.42+16362.31</f>
        <v>57110.229999999996</v>
      </c>
      <c r="G51" s="19">
        <f t="shared" si="8"/>
        <v>0.8960591286813234</v>
      </c>
      <c r="H51" s="18">
        <f t="shared" si="12"/>
        <v>2312653.629999999</v>
      </c>
      <c r="I51" s="18">
        <f t="shared" si="13"/>
        <v>2172983.6999999997</v>
      </c>
      <c r="J51" s="18" t="s">
        <v>14</v>
      </c>
      <c r="K51" s="18">
        <f t="shared" si="10"/>
        <v>2312653.629999999</v>
      </c>
      <c r="L51" s="18">
        <v>2156621.39</v>
      </c>
      <c r="M51" s="22">
        <f t="shared" si="11"/>
        <v>16362.30999999959</v>
      </c>
    </row>
    <row r="52" spans="1:13" ht="15">
      <c r="A52" s="18">
        <v>2019</v>
      </c>
      <c r="B52" s="18" t="s">
        <v>21</v>
      </c>
      <c r="C52" s="18">
        <v>9.07</v>
      </c>
      <c r="D52" s="3">
        <v>7027</v>
      </c>
      <c r="E52" s="18">
        <v>63734.89</v>
      </c>
      <c r="F52" s="18">
        <f>18334.99+24184.26+10407.85+12898.26+3328.69</f>
        <v>69154.05</v>
      </c>
      <c r="G52" s="19">
        <f t="shared" si="8"/>
        <v>1.0850265843402256</v>
      </c>
      <c r="H52" s="18">
        <f t="shared" si="12"/>
        <v>2376388.519999999</v>
      </c>
      <c r="I52" s="18">
        <f t="shared" si="13"/>
        <v>2242137.7499999995</v>
      </c>
      <c r="J52" s="18" t="s">
        <v>14</v>
      </c>
      <c r="K52" s="18">
        <f t="shared" si="10"/>
        <v>2376388.519999999</v>
      </c>
      <c r="L52" s="18">
        <v>2229239.49</v>
      </c>
      <c r="M52" s="22">
        <f t="shared" si="11"/>
        <v>12898.25999999931</v>
      </c>
    </row>
    <row r="53" spans="1:13" ht="15">
      <c r="A53" s="18">
        <v>2019</v>
      </c>
      <c r="B53" s="18" t="s">
        <v>22</v>
      </c>
      <c r="C53" s="18">
        <v>9.07</v>
      </c>
      <c r="D53" s="3">
        <v>7027</v>
      </c>
      <c r="E53" s="18">
        <v>63734.89</v>
      </c>
      <c r="F53" s="18">
        <f>24984.88+11547.93+7918.12+9846.43+15429.87</f>
        <v>69727.23</v>
      </c>
      <c r="G53" s="19">
        <f t="shared" si="8"/>
        <v>1.0940197747262135</v>
      </c>
      <c r="H53" s="18">
        <f t="shared" si="12"/>
        <v>2440123.409999999</v>
      </c>
      <c r="I53" s="18">
        <f t="shared" si="13"/>
        <v>2311864.9799999995</v>
      </c>
      <c r="J53" s="18" t="s">
        <v>14</v>
      </c>
      <c r="K53" s="18">
        <f t="shared" si="10"/>
        <v>2440123.409999999</v>
      </c>
      <c r="L53" s="18">
        <v>2296435.11</v>
      </c>
      <c r="M53" s="22">
        <f t="shared" si="11"/>
        <v>15429.869999999646</v>
      </c>
    </row>
    <row r="54" spans="1:13" ht="15">
      <c r="A54" s="18">
        <v>2019</v>
      </c>
      <c r="B54" s="18" t="s">
        <v>23</v>
      </c>
      <c r="C54" s="18">
        <v>9.07</v>
      </c>
      <c r="D54" s="3">
        <v>7027</v>
      </c>
      <c r="E54" s="18">
        <v>63734.89</v>
      </c>
      <c r="F54" s="18">
        <f>24661.91+16845.88+7257.82+14185.08</f>
        <v>62950.69</v>
      </c>
      <c r="G54" s="19">
        <f t="shared" si="8"/>
        <v>0.9876959072181658</v>
      </c>
      <c r="H54" s="18">
        <f t="shared" si="12"/>
        <v>2503858.2999999993</v>
      </c>
      <c r="I54" s="18">
        <f t="shared" si="13"/>
        <v>2374815.6699999995</v>
      </c>
      <c r="J54" s="18" t="s">
        <v>14</v>
      </c>
      <c r="K54" s="18">
        <f>K53+E53</f>
        <v>2503858.2999999993</v>
      </c>
      <c r="L54" s="18">
        <v>2360630.59</v>
      </c>
      <c r="M54" s="22">
        <f>I54-L54</f>
        <v>14185.079999999609</v>
      </c>
    </row>
    <row r="55" spans="1:13" ht="15">
      <c r="A55" s="18">
        <v>2019</v>
      </c>
      <c r="B55" s="18" t="s">
        <v>24</v>
      </c>
      <c r="C55" s="18">
        <v>9.07</v>
      </c>
      <c r="D55" s="3">
        <v>7027</v>
      </c>
      <c r="E55" s="18">
        <v>63734.89</v>
      </c>
      <c r="F55" s="18">
        <f>16157.29+19011.66+17731.88+36153.97+4152.26</f>
        <v>93207.06</v>
      </c>
      <c r="G55" s="19">
        <f t="shared" si="8"/>
        <v>1.462418151188462</v>
      </c>
      <c r="H55" s="18">
        <f t="shared" si="12"/>
        <v>2567593.1899999995</v>
      </c>
      <c r="I55" s="18">
        <f t="shared" si="13"/>
        <v>2468022.7299999995</v>
      </c>
      <c r="J55" s="18" t="s">
        <v>14</v>
      </c>
      <c r="K55" s="18">
        <f>K54+E54</f>
        <v>2567593.1899999995</v>
      </c>
      <c r="L55" s="18">
        <v>2467670.47</v>
      </c>
      <c r="M55" s="22">
        <f t="shared" si="11"/>
        <v>352.2599999993108</v>
      </c>
    </row>
    <row r="56" spans="1:12" s="15" customFormat="1" ht="15">
      <c r="A56" s="12"/>
      <c r="B56" s="12" t="s">
        <v>30</v>
      </c>
      <c r="C56" s="12"/>
      <c r="D56" s="12"/>
      <c r="E56" s="12">
        <f>SUM(E44:E55)</f>
        <v>764818.68</v>
      </c>
      <c r="F56" s="12">
        <f>SUM(F44:F55)</f>
        <v>754977.02</v>
      </c>
      <c r="G56" s="14">
        <f t="shared" si="8"/>
        <v>0.987132035007304</v>
      </c>
      <c r="H56" s="12"/>
      <c r="I56" s="12"/>
      <c r="J56" s="12"/>
      <c r="K56" s="12"/>
      <c r="L56" s="12"/>
    </row>
    <row r="58" spans="1:12" ht="15">
      <c r="A58" s="26" t="s">
        <v>33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3" ht="15">
      <c r="A59" s="18">
        <v>2020</v>
      </c>
      <c r="B59" s="18" t="s">
        <v>26</v>
      </c>
      <c r="C59" s="18">
        <v>9.07</v>
      </c>
      <c r="D59" s="3">
        <v>7027</v>
      </c>
      <c r="E59" s="18">
        <f>C59*D59</f>
        <v>63734.89</v>
      </c>
      <c r="F59" s="18">
        <f>5526.36+9750.27+10521.24+19762.67</f>
        <v>45560.54</v>
      </c>
      <c r="G59" s="19">
        <f>F59/E59*100%</f>
        <v>0.7148445694344181</v>
      </c>
      <c r="H59" s="18">
        <f>H55+E59</f>
        <v>2631328.0799999996</v>
      </c>
      <c r="I59" s="18">
        <f>I55+F59</f>
        <v>2513583.2699999996</v>
      </c>
      <c r="J59" s="18" t="s">
        <v>14</v>
      </c>
      <c r="K59" s="18">
        <f>K55+E59</f>
        <v>2631328.0799999996</v>
      </c>
      <c r="L59" s="18">
        <v>2495820.6</v>
      </c>
      <c r="M59" s="5">
        <f>I59-L59</f>
        <v>17762.66999999946</v>
      </c>
    </row>
    <row r="60" spans="1:13" ht="15">
      <c r="A60" s="18">
        <v>2020</v>
      </c>
      <c r="B60" s="18" t="s">
        <v>13</v>
      </c>
      <c r="C60" s="18">
        <v>9.07</v>
      </c>
      <c r="D60" s="3">
        <v>7027</v>
      </c>
      <c r="E60" s="18">
        <f>C60*D60</f>
        <v>63734.89</v>
      </c>
      <c r="F60" s="18">
        <f>20041.09+17458.86+7698.63+14920.17</f>
        <v>60118.74999999999</v>
      </c>
      <c r="G60" s="19">
        <f aca="true" t="shared" si="14" ref="G60:G71">F60/E60*100%</f>
        <v>0.9432627874622518</v>
      </c>
      <c r="H60" s="18">
        <f>H59+E60</f>
        <v>2695062.9699999997</v>
      </c>
      <c r="I60" s="18">
        <f>I59+F60</f>
        <v>2573702.0199999996</v>
      </c>
      <c r="J60" s="18" t="s">
        <v>14</v>
      </c>
      <c r="K60" s="18">
        <f>K59+E60</f>
        <v>2695062.9699999997</v>
      </c>
      <c r="L60" s="18">
        <v>2560781.85</v>
      </c>
      <c r="M60" s="23">
        <f>I60-L60</f>
        <v>12920.16999999946</v>
      </c>
    </row>
    <row r="61" spans="1:13" ht="15">
      <c r="A61" s="18">
        <v>2020</v>
      </c>
      <c r="B61" s="18" t="s">
        <v>15</v>
      </c>
      <c r="C61" s="18">
        <v>9.07</v>
      </c>
      <c r="D61" s="3">
        <v>7027</v>
      </c>
      <c r="E61" s="18">
        <f>C61*D61</f>
        <v>63734.89</v>
      </c>
      <c r="F61" s="18">
        <f>20890.96+15918.77+13506.12+21527.68</f>
        <v>71843.53</v>
      </c>
      <c r="G61" s="19">
        <f t="shared" si="14"/>
        <v>1.1272245076440863</v>
      </c>
      <c r="H61" s="18">
        <f>H60+E61</f>
        <v>2758797.86</v>
      </c>
      <c r="I61" s="18">
        <f>I60+F61</f>
        <v>2645545.5499999993</v>
      </c>
      <c r="J61" s="18" t="s">
        <v>14</v>
      </c>
      <c r="K61" s="18">
        <f>K60+E61</f>
        <v>2758797.86</v>
      </c>
      <c r="L61" s="18">
        <f>2626017.87</f>
        <v>2626017.87</v>
      </c>
      <c r="M61" s="23">
        <f>I61-L61</f>
        <v>19527.679999999236</v>
      </c>
    </row>
    <row r="62" spans="1:13" ht="15">
      <c r="A62" s="18">
        <v>2020</v>
      </c>
      <c r="B62" s="18" t="s">
        <v>16</v>
      </c>
      <c r="C62" s="18">
        <v>9.07</v>
      </c>
      <c r="D62" s="3">
        <v>7027</v>
      </c>
      <c r="E62" s="18">
        <v>0</v>
      </c>
      <c r="F62" s="25">
        <f>3035.73+11452.71+8021.52+2042.57+10957.47</f>
        <v>35510</v>
      </c>
      <c r="G62" s="19"/>
      <c r="H62" s="18">
        <f>H61+E62</f>
        <v>2758797.86</v>
      </c>
      <c r="I62" s="18">
        <f>I61+F62</f>
        <v>2681055.5499999993</v>
      </c>
      <c r="J62" s="18" t="s">
        <v>14</v>
      </c>
      <c r="K62" s="18">
        <f>K61+E62</f>
        <v>2758797.86</v>
      </c>
      <c r="L62" s="18">
        <v>2672098.08</v>
      </c>
      <c r="M62" s="23">
        <f>I62-L62</f>
        <v>8957.469999999274</v>
      </c>
    </row>
    <row r="63" spans="1:13" ht="15">
      <c r="A63" s="18">
        <v>2020</v>
      </c>
      <c r="B63" s="18" t="s">
        <v>17</v>
      </c>
      <c r="C63" s="18">
        <v>9.07</v>
      </c>
      <c r="D63" s="3">
        <v>7027</v>
      </c>
      <c r="E63" s="18">
        <v>0</v>
      </c>
      <c r="F63" s="18">
        <f>6662.81+3014.87+4742.7+1859.36</f>
        <v>16279.740000000002</v>
      </c>
      <c r="G63" s="19"/>
      <c r="H63" s="18">
        <f>H62+E63</f>
        <v>2758797.86</v>
      </c>
      <c r="I63" s="18">
        <f>I62+F63</f>
        <v>2697335.2899999996</v>
      </c>
      <c r="J63" s="18" t="s">
        <v>14</v>
      </c>
      <c r="K63" s="18">
        <f>K62+E63</f>
        <v>2758797.86</v>
      </c>
      <c r="L63" s="18">
        <v>2695475.93</v>
      </c>
      <c r="M63" s="23">
        <f>I63-L63</f>
        <v>1859.359999999404</v>
      </c>
    </row>
    <row r="64" spans="1:12" ht="15">
      <c r="A64" s="18">
        <v>2020</v>
      </c>
      <c r="B64" s="18" t="s">
        <v>18</v>
      </c>
      <c r="C64" s="18">
        <v>9.07</v>
      </c>
      <c r="D64" s="3">
        <v>7027</v>
      </c>
      <c r="E64" s="18">
        <v>0</v>
      </c>
      <c r="F64" s="18"/>
      <c r="G64" s="19"/>
      <c r="H64" s="18"/>
      <c r="I64" s="18"/>
      <c r="J64" s="18" t="s">
        <v>14</v>
      </c>
      <c r="K64" s="18"/>
      <c r="L64" s="18"/>
    </row>
    <row r="65" spans="1:12" ht="15">
      <c r="A65" s="18">
        <v>2020</v>
      </c>
      <c r="B65" s="18" t="s">
        <v>19</v>
      </c>
      <c r="C65" s="18">
        <v>9.07</v>
      </c>
      <c r="D65" s="3">
        <v>7027</v>
      </c>
      <c r="E65" s="18">
        <f aca="true" t="shared" si="15" ref="E65:E70">C65*D65</f>
        <v>63734.89</v>
      </c>
      <c r="F65" s="18"/>
      <c r="G65" s="19">
        <f t="shared" si="14"/>
        <v>0</v>
      </c>
      <c r="H65" s="18"/>
      <c r="I65" s="18"/>
      <c r="J65" s="18" t="s">
        <v>14</v>
      </c>
      <c r="K65" s="18"/>
      <c r="L65" s="18"/>
    </row>
    <row r="66" spans="1:12" ht="15">
      <c r="A66" s="18">
        <v>2020</v>
      </c>
      <c r="B66" s="18" t="s">
        <v>20</v>
      </c>
      <c r="C66" s="18">
        <v>9.07</v>
      </c>
      <c r="D66" s="3">
        <v>7027</v>
      </c>
      <c r="E66" s="18">
        <f t="shared" si="15"/>
        <v>63734.89</v>
      </c>
      <c r="F66" s="18"/>
      <c r="G66" s="19">
        <f t="shared" si="14"/>
        <v>0</v>
      </c>
      <c r="H66" s="18"/>
      <c r="I66" s="18"/>
      <c r="J66" s="18" t="s">
        <v>14</v>
      </c>
      <c r="K66" s="18"/>
      <c r="L66" s="18"/>
    </row>
    <row r="67" spans="1:12" ht="15">
      <c r="A67" s="18">
        <v>2020</v>
      </c>
      <c r="B67" s="18" t="s">
        <v>21</v>
      </c>
      <c r="C67" s="18">
        <v>9.07</v>
      </c>
      <c r="D67" s="3">
        <v>7027</v>
      </c>
      <c r="E67" s="18">
        <f t="shared" si="15"/>
        <v>63734.89</v>
      </c>
      <c r="F67" s="18"/>
      <c r="G67" s="19">
        <f t="shared" si="14"/>
        <v>0</v>
      </c>
      <c r="H67" s="18"/>
      <c r="I67" s="18"/>
      <c r="J67" s="18" t="s">
        <v>14</v>
      </c>
      <c r="K67" s="18"/>
      <c r="L67" s="18"/>
    </row>
    <row r="68" spans="1:12" ht="15">
      <c r="A68" s="18">
        <v>2020</v>
      </c>
      <c r="B68" s="18" t="s">
        <v>22</v>
      </c>
      <c r="C68" s="18">
        <v>9.07</v>
      </c>
      <c r="D68" s="3">
        <v>7027</v>
      </c>
      <c r="E68" s="18">
        <f t="shared" si="15"/>
        <v>63734.89</v>
      </c>
      <c r="F68" s="18"/>
      <c r="G68" s="19">
        <f t="shared" si="14"/>
        <v>0</v>
      </c>
      <c r="H68" s="18"/>
      <c r="I68" s="18"/>
      <c r="J68" s="18" t="s">
        <v>14</v>
      </c>
      <c r="K68" s="18"/>
      <c r="L68" s="18"/>
    </row>
    <row r="69" spans="1:12" ht="15">
      <c r="A69" s="18">
        <v>2020</v>
      </c>
      <c r="B69" s="18" t="s">
        <v>23</v>
      </c>
      <c r="C69" s="18">
        <v>9.07</v>
      </c>
      <c r="D69" s="3">
        <v>7027</v>
      </c>
      <c r="E69" s="18">
        <f t="shared" si="15"/>
        <v>63734.89</v>
      </c>
      <c r="F69" s="18"/>
      <c r="G69" s="19">
        <f t="shared" si="14"/>
        <v>0</v>
      </c>
      <c r="H69" s="18"/>
      <c r="I69" s="18"/>
      <c r="J69" s="18" t="s">
        <v>14</v>
      </c>
      <c r="K69" s="18"/>
      <c r="L69" s="18"/>
    </row>
    <row r="70" spans="1:12" ht="15">
      <c r="A70" s="18">
        <v>2020</v>
      </c>
      <c r="B70" s="18" t="s">
        <v>24</v>
      </c>
      <c r="C70" s="18">
        <v>9.07</v>
      </c>
      <c r="D70" s="3">
        <v>7027</v>
      </c>
      <c r="E70" s="18">
        <f t="shared" si="15"/>
        <v>63734.89</v>
      </c>
      <c r="F70" s="18"/>
      <c r="G70" s="19">
        <f t="shared" si="14"/>
        <v>0</v>
      </c>
      <c r="H70" s="18"/>
      <c r="I70" s="18"/>
      <c r="J70" s="18" t="s">
        <v>14</v>
      </c>
      <c r="K70" s="18"/>
      <c r="L70" s="18"/>
    </row>
    <row r="71" spans="1:12" ht="15">
      <c r="A71" s="12"/>
      <c r="B71" s="12" t="s">
        <v>30</v>
      </c>
      <c r="C71" s="12"/>
      <c r="D71" s="12"/>
      <c r="E71" s="12">
        <f>SUM(E59:E70)</f>
        <v>573614.01</v>
      </c>
      <c r="F71" s="12">
        <f>SUM(F59:F70)</f>
        <v>229312.56</v>
      </c>
      <c r="G71" s="14">
        <f t="shared" si="14"/>
        <v>0.39976806005836574</v>
      </c>
      <c r="H71" s="12"/>
      <c r="I71" s="12"/>
      <c r="J71" s="12"/>
      <c r="K71" s="12"/>
      <c r="L71" s="12"/>
    </row>
  </sheetData>
  <sheetProtection/>
  <mergeCells count="6">
    <mergeCell ref="A58:L58"/>
    <mergeCell ref="A1:F1"/>
    <mergeCell ref="A13:L13"/>
    <mergeCell ref="A28:L28"/>
    <mergeCell ref="A4:L4"/>
    <mergeCell ref="A43:L43"/>
  </mergeCells>
  <printOptions/>
  <pageMargins left="0.6" right="0.17" top="0.31" bottom="0.3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undefined</dc:creator>
  <cp:keywords/>
  <dc:description/>
  <cp:lastModifiedBy>evgbo</cp:lastModifiedBy>
  <cp:lastPrinted>2019-05-15T14:22:50Z</cp:lastPrinted>
  <dcterms:created xsi:type="dcterms:W3CDTF">2018-07-27T10:05:09Z</dcterms:created>
  <dcterms:modified xsi:type="dcterms:W3CDTF">2020-06-01T10:13:42Z</dcterms:modified>
  <cp:category/>
  <cp:version/>
  <cp:contentType/>
  <cp:contentStatus/>
</cp:coreProperties>
</file>